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M54" i="1" l="1"/>
  <c r="M57" i="1" s="1"/>
  <c r="L53" i="1"/>
  <c r="L52" i="1"/>
  <c r="L57" i="1" s="1"/>
  <c r="O57" i="1" l="1"/>
  <c r="E55" i="1"/>
  <c r="G52" i="1"/>
  <c r="G53" i="1"/>
  <c r="G51" i="1"/>
  <c r="E52" i="1"/>
  <c r="E53" i="1"/>
  <c r="E51" i="1"/>
  <c r="L63" i="1" l="1"/>
  <c r="L60" i="1"/>
  <c r="G16" i="1"/>
  <c r="H20" i="1"/>
  <c r="H15" i="1"/>
  <c r="H16" i="1"/>
  <c r="B18" i="1"/>
  <c r="C3" i="1"/>
  <c r="E8" i="1"/>
  <c r="K63" i="1" l="1"/>
  <c r="M60" i="1"/>
  <c r="I31" i="1"/>
  <c r="J31" i="1"/>
  <c r="J32" i="1" s="1"/>
  <c r="J33" i="1" s="1"/>
  <c r="J34" i="1" l="1"/>
  <c r="J35" i="1" s="1"/>
  <c r="J36" i="1" s="1"/>
  <c r="J37" i="1" s="1"/>
  <c r="K31" i="1"/>
  <c r="G31" i="1"/>
  <c r="F32" i="1"/>
  <c r="F15" i="1"/>
  <c r="G32" i="1" l="1"/>
  <c r="I32" i="1"/>
  <c r="F33" i="1"/>
  <c r="D5" i="1"/>
  <c r="E10" i="1" s="1"/>
  <c r="F34" i="1" l="1"/>
  <c r="I34" i="1" s="1"/>
  <c r="K34" i="1" s="1"/>
  <c r="I33" i="1"/>
  <c r="K33" i="1" s="1"/>
  <c r="K32" i="1"/>
  <c r="G33" i="1"/>
  <c r="F35" i="1" l="1"/>
  <c r="I35" i="1" s="1"/>
  <c r="K35" i="1" s="1"/>
  <c r="G34" i="1"/>
  <c r="G35" i="1" l="1"/>
  <c r="F36" i="1"/>
  <c r="G36" i="1" l="1"/>
  <c r="I36" i="1"/>
  <c r="F37" i="1"/>
  <c r="K36" i="1" l="1"/>
  <c r="G37" i="1"/>
  <c r="G39" i="1" s="1"/>
  <c r="I37" i="1"/>
  <c r="K37" i="1" s="1"/>
  <c r="K39" i="1" l="1"/>
  <c r="I40" i="1"/>
</calcChain>
</file>

<file path=xl/sharedStrings.xml><?xml version="1.0" encoding="utf-8"?>
<sst xmlns="http://schemas.openxmlformats.org/spreadsheetml/2006/main" count="52" uniqueCount="49">
  <si>
    <t>controllo</t>
  </si>
  <si>
    <t>rpm</t>
  </si>
  <si>
    <t>transfer</t>
  </si>
  <si>
    <t>cache</t>
  </si>
  <si>
    <t>seek prob</t>
  </si>
  <si>
    <t>rot delay</t>
  </si>
  <si>
    <t>miss prob</t>
  </si>
  <si>
    <t>serv</t>
  </si>
  <si>
    <t>livello</t>
  </si>
  <si>
    <t>acc time</t>
  </si>
  <si>
    <t>miss rate</t>
  </si>
  <si>
    <t>prob1</t>
  </si>
  <si>
    <t>p1 x t</t>
  </si>
  <si>
    <t>acc time2</t>
  </si>
  <si>
    <t>p2 x t2</t>
  </si>
  <si>
    <t>prob2</t>
  </si>
  <si>
    <t xml:space="preserve"> livello </t>
  </si>
  <si>
    <t>tempo di</t>
  </si>
  <si>
    <t xml:space="preserve"> miss rate </t>
  </si>
  <si>
    <t>accesso</t>
  </si>
  <si>
    <t>s</t>
  </si>
  <si>
    <t>sc</t>
  </si>
  <si>
    <t>sd</t>
  </si>
  <si>
    <t>h</t>
  </si>
  <si>
    <t xml:space="preserve">riduz. serv </t>
  </si>
  <si>
    <t>seek tm</t>
  </si>
  <si>
    <t>CPU</t>
  </si>
  <si>
    <t>U</t>
  </si>
  <si>
    <t>A</t>
  </si>
  <si>
    <t>carichi</t>
  </si>
  <si>
    <t>tempi</t>
  </si>
  <si>
    <t>potenza</t>
  </si>
  <si>
    <t>rip. carichi</t>
  </si>
  <si>
    <t>pesi</t>
  </si>
  <si>
    <t>seek</t>
  </si>
  <si>
    <t>trasf MB/s</t>
  </si>
  <si>
    <t>cache MB/s</t>
  </si>
  <si>
    <t>contr</t>
  </si>
  <si>
    <t>serv time</t>
  </si>
  <si>
    <t>ms</t>
  </si>
  <si>
    <t>disco</t>
  </si>
  <si>
    <t>tempo</t>
  </si>
  <si>
    <t>potenza di un sistema</t>
  </si>
  <si>
    <t>tempo CPU</t>
  </si>
  <si>
    <t>tm tot</t>
  </si>
  <si>
    <t>blocchi/s</t>
  </si>
  <si>
    <t>ut CPU</t>
  </si>
  <si>
    <t>ut disco</t>
  </si>
  <si>
    <t>potenza di una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</si>
</sst>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11" fontId="0" fillId="0" borderId="0" xfId="0" applyNumberFormat="1"/>
    <xf numFmtId="11" fontId="0" fillId="3" borderId="0" xfId="0" applyNumberFormat="1" applyFill="1"/>
    <xf numFmtId="11" fontId="0" fillId="2" borderId="0" xfId="0" applyNumberFormat="1" applyFill="1"/>
    <xf numFmtId="2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>
      <alignment horizontal="left" vertical="center" wrapText="1" readingOrder="1"/>
    </xf>
    <xf numFmtId="11" fontId="2" fillId="4" borderId="1" xfId="0" applyNumberFormat="1" applyFont="1" applyFill="1" applyBorder="1" applyAlignment="1">
      <alignment horizontal="left" vertical="center" wrapText="1" readingOrder="1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0" borderId="2" xfId="0" applyBorder="1"/>
    <xf numFmtId="0" fontId="0" fillId="2" borderId="2" xfId="0" applyFill="1" applyBorder="1"/>
    <xf numFmtId="0" fontId="1" fillId="0" borderId="0" xfId="0" applyFont="1"/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426721</xdr:colOff>
      <xdr:row>25</xdr:row>
      <xdr:rowOff>114300</xdr:rowOff>
    </xdr:from>
    <xdr:ext cx="4411980" cy="480060"/>
    <xdr:sp macro="" textlink="">
      <xdr:nvSpPr>
        <xdr:cNvPr id="4" name="CasellaDiTesto 3"/>
        <xdr:cNvSpPr txBox="1"/>
      </xdr:nvSpPr>
      <xdr:spPr>
        <a:xfrm>
          <a:off x="7368541" y="4686300"/>
          <a:ext cx="4411980" cy="480060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Una  gerarchia di memoria è composta da sette livelli,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calcoli il tempo medio di accesso al dato, considerando i seguenti dati: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endParaRPr lang="it-IT" sz="1100">
            <a:ln>
              <a:solidFill>
                <a:sysClr val="windowText" lastClr="000000"/>
              </a:solidFill>
            </a:ln>
          </a:endParaRPr>
        </a:p>
      </xdr:txBody>
    </xdr:sp>
    <xdr:clientData/>
  </xdr:oneCellAnchor>
  <xdr:oneCellAnchor>
    <xdr:from>
      <xdr:col>9</xdr:col>
      <xdr:colOff>7620</xdr:colOff>
      <xdr:row>11</xdr:row>
      <xdr:rowOff>175260</xdr:rowOff>
    </xdr:from>
    <xdr:ext cx="4305300" cy="1905000"/>
    <xdr:sp macro="" textlink="">
      <xdr:nvSpPr>
        <xdr:cNvPr id="3" name="CasellaDiTesto 2"/>
        <xdr:cNvSpPr txBox="1"/>
      </xdr:nvSpPr>
      <xdr:spPr>
        <a:xfrm>
          <a:off x="5730240" y="2186940"/>
          <a:ext cx="4305300" cy="1905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 dispositivo hard disk ha le seguenti caratteristiche di funzionamento: </a:t>
          </a:r>
          <a:endParaRPr lang="it-IT" sz="1100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rotazione: 7200 rpm;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tempo medio seek: 7.2 msec.;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tempo medio di trasferimento di un blocco di dati da disco: 0.2 msec.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tempo medio di trasferimento da cache: 0.05 msec.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Sapendo che il “seek” ha luogo solo in 1/3 delle operazioni, </a:t>
          </a:r>
          <a:r>
            <a:rPr lang="it-IT" sz="1100" b="1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calcolare</a:t>
          </a:r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1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il tempo medio di servizio del disco nel caso in cui la cache sia disabilitata.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pPr rtl="0" eaLnBrk="1" latinLnBrk="0" hangingPunct="1"/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Se si introduce la cache, </a:t>
          </a:r>
          <a:r>
            <a:rPr lang="it-IT" sz="1100" b="1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calcolare </a:t>
          </a:r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it-IT" sz="1100" b="1" i="1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“miss rate” che porterebbe a una riduzione del 60% del tempo di servizio. </a:t>
          </a:r>
          <a:endParaRPr lang="it-IT">
            <a:ln>
              <a:solidFill>
                <a:sysClr val="windowText" lastClr="000000"/>
              </a:solidFill>
            </a:ln>
            <a:effectLst/>
          </a:endParaRPr>
        </a:p>
        <a:p>
          <a:endParaRPr lang="it-IT" sz="1100">
            <a:ln>
              <a:solidFill>
                <a:sysClr val="windowText" lastClr="000000"/>
              </a:solidFill>
            </a:ln>
          </a:endParaRPr>
        </a:p>
      </xdr:txBody>
    </xdr:sp>
    <xdr:clientData/>
  </xdr:oneCellAnchor>
  <xdr:twoCellAnchor>
    <xdr:from>
      <xdr:col>8</xdr:col>
      <xdr:colOff>601980</xdr:colOff>
      <xdr:row>1</xdr:row>
      <xdr:rowOff>167641</xdr:rowOff>
    </xdr:from>
    <xdr:to>
      <xdr:col>15</xdr:col>
      <xdr:colOff>320040</xdr:colOff>
      <xdr:row>9</xdr:row>
      <xdr:rowOff>137160</xdr:rowOff>
    </xdr:to>
    <xdr:sp macro="" textlink="">
      <xdr:nvSpPr>
        <xdr:cNvPr id="5" name="CasellaDiTesto 4"/>
        <xdr:cNvSpPr txBox="1"/>
      </xdr:nvSpPr>
      <xdr:spPr>
        <a:xfrm>
          <a:off x="5715000" y="350521"/>
          <a:ext cx="3985260" cy="14325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disco possiede un tempo medio di servizio pari a 15 msec. nel caso in cui si escluda la cache; se invece la cache è attiva, con una hit ratio (probabilità di trovare il dato in essa) pari a 80%, il tempo di servizio è di 6 msec.</a:t>
          </a:r>
          <a:endParaRPr lang="it-IT" sz="1200" b="1">
            <a:effectLst/>
          </a:endParaRPr>
        </a:p>
        <a:p>
          <a:pPr rtl="0" eaLnBrk="1" latinLnBrk="0" hangingPunct="1"/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il valore che deve avere tale probabilità perché il tempo di servizio diventi 4.2 msec. a parità delle altre condizioni.</a:t>
          </a:r>
          <a:endParaRPr lang="it-IT" sz="1200" b="1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6</xdr:col>
      <xdr:colOff>579120</xdr:colOff>
      <xdr:row>40</xdr:row>
      <xdr:rowOff>114300</xdr:rowOff>
    </xdr:from>
    <xdr:to>
      <xdr:col>14</xdr:col>
      <xdr:colOff>114300</xdr:colOff>
      <xdr:row>44</xdr:row>
      <xdr:rowOff>68580</xdr:rowOff>
    </xdr:to>
    <xdr:sp macro="" textlink="">
      <xdr:nvSpPr>
        <xdr:cNvPr id="2" name="CasellaDiTesto 1"/>
        <xdr:cNvSpPr txBox="1"/>
      </xdr:nvSpPr>
      <xdr:spPr>
        <a:xfrm>
          <a:off x="4907280" y="7490460"/>
          <a:ext cx="4411980" cy="685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prob1(i): probabilità di accedere al livello (i) =  prob1(i-1)*m(i-1)</a:t>
          </a:r>
        </a:p>
        <a:p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prob2(i): probabilità che il dato si trovi al livello (i) = prob1(i)*(1- m(i))</a:t>
          </a:r>
        </a:p>
        <a:p>
          <a:r>
            <a:rPr lang="it-IT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 time 2(i): somma dei tempi di accesso a tutti i livelli fino a (i) compreso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tabSelected="1" topLeftCell="B38" zoomScaleNormal="100" workbookViewId="0">
      <selection activeCell="Q49" sqref="Q49"/>
    </sheetView>
  </sheetViews>
  <sheetFormatPr defaultRowHeight="14.4" x14ac:dyDescent="0.3"/>
  <cols>
    <col min="2" max="2" width="12" bestFit="1" customWidth="1"/>
    <col min="3" max="3" width="10.77734375" bestFit="1" customWidth="1"/>
    <col min="4" max="4" width="10.5546875" bestFit="1" customWidth="1"/>
    <col min="6" max="6" width="12" bestFit="1" customWidth="1"/>
    <col min="13" max="13" width="8.88671875" customWidth="1"/>
  </cols>
  <sheetData>
    <row r="2" spans="2:8" x14ac:dyDescent="0.3">
      <c r="B2" s="8" t="s">
        <v>22</v>
      </c>
      <c r="C2" s="8" t="s">
        <v>21</v>
      </c>
      <c r="D2" s="8" t="s">
        <v>23</v>
      </c>
      <c r="E2" s="8" t="s">
        <v>20</v>
      </c>
      <c r="F2" s="8"/>
    </row>
    <row r="3" spans="2:8" x14ac:dyDescent="0.3">
      <c r="B3" s="3">
        <v>15</v>
      </c>
      <c r="C3" s="1">
        <f>(E3-B3*(1-D3))/D3</f>
        <v>3.7500000000000009</v>
      </c>
      <c r="D3" s="3">
        <v>0.8</v>
      </c>
      <c r="E3" s="3">
        <v>6</v>
      </c>
    </row>
    <row r="5" spans="2:8" x14ac:dyDescent="0.3">
      <c r="D5" s="1">
        <f>(B3-E5)/(B3-C3)</f>
        <v>0.96000000000000008</v>
      </c>
      <c r="E5" s="3">
        <v>4.2</v>
      </c>
    </row>
    <row r="7" spans="2:8" x14ac:dyDescent="0.3">
      <c r="E7" s="9" t="s">
        <v>0</v>
      </c>
    </row>
    <row r="8" spans="2:8" x14ac:dyDescent="0.3">
      <c r="E8">
        <f>B3*(1-D3)+C3*D3</f>
        <v>6</v>
      </c>
    </row>
    <row r="10" spans="2:8" x14ac:dyDescent="0.3">
      <c r="E10">
        <f>B3*(1-D5)+C3*D5</f>
        <v>4.2</v>
      </c>
    </row>
    <row r="14" spans="2:8" x14ac:dyDescent="0.3">
      <c r="B14" s="8" t="s">
        <v>1</v>
      </c>
      <c r="C14" s="8" t="s">
        <v>25</v>
      </c>
      <c r="D14" s="8" t="s">
        <v>2</v>
      </c>
      <c r="E14" s="8" t="s">
        <v>3</v>
      </c>
      <c r="F14" s="8" t="s">
        <v>4</v>
      </c>
      <c r="G14" s="8" t="s">
        <v>6</v>
      </c>
      <c r="H14" s="8" t="s">
        <v>7</v>
      </c>
    </row>
    <row r="15" spans="2:8" x14ac:dyDescent="0.3">
      <c r="B15" s="3">
        <v>7200</v>
      </c>
      <c r="C15" s="3">
        <v>7.2</v>
      </c>
      <c r="D15" s="3">
        <v>0.2</v>
      </c>
      <c r="E15" s="3">
        <v>0.05</v>
      </c>
      <c r="F15" s="3">
        <f>1/3</f>
        <v>0.33333333333333331</v>
      </c>
      <c r="G15" s="3">
        <v>1</v>
      </c>
      <c r="H15" s="1">
        <f>B18+C15*F15+D15</f>
        <v>6.7666666666666666</v>
      </c>
    </row>
    <row r="16" spans="2:8" x14ac:dyDescent="0.3">
      <c r="G16" s="1">
        <f>(H16-E15)/(H15-E15)</f>
        <v>0.39553349875930527</v>
      </c>
      <c r="H16" s="2">
        <f>H15*(1-D18)</f>
        <v>2.706666666666667</v>
      </c>
    </row>
    <row r="17" spans="2:15" x14ac:dyDescent="0.3">
      <c r="B17" t="s">
        <v>5</v>
      </c>
      <c r="D17" t="s">
        <v>24</v>
      </c>
    </row>
    <row r="18" spans="2:15" x14ac:dyDescent="0.3">
      <c r="B18">
        <f>60*1000/(B15*2)</f>
        <v>4.166666666666667</v>
      </c>
      <c r="D18" s="3">
        <v>0.6</v>
      </c>
      <c r="H18" t="s">
        <v>0</v>
      </c>
    </row>
    <row r="20" spans="2:15" x14ac:dyDescent="0.3">
      <c r="H20">
        <f>H15*G16+(1-G16)*E15</f>
        <v>2.706666666666667</v>
      </c>
    </row>
    <row r="30" spans="2:15" x14ac:dyDescent="0.3">
      <c r="B30" s="8" t="s">
        <v>8</v>
      </c>
      <c r="C30" s="8" t="s">
        <v>9</v>
      </c>
      <c r="D30" s="8" t="s">
        <v>10</v>
      </c>
      <c r="E30" s="8"/>
      <c r="F30" s="8" t="s">
        <v>11</v>
      </c>
      <c r="G30" s="8" t="s">
        <v>12</v>
      </c>
      <c r="H30" s="8"/>
      <c r="I30" s="8" t="s">
        <v>15</v>
      </c>
      <c r="J30" s="8" t="s">
        <v>13</v>
      </c>
      <c r="K30" s="8" t="s">
        <v>14</v>
      </c>
      <c r="M30" s="10" t="s">
        <v>16</v>
      </c>
      <c r="N30" s="10" t="s">
        <v>17</v>
      </c>
      <c r="O30" s="10" t="s">
        <v>18</v>
      </c>
    </row>
    <row r="31" spans="2:15" ht="15" thickBot="1" x14ac:dyDescent="0.35">
      <c r="B31">
        <v>1</v>
      </c>
      <c r="C31" s="5">
        <v>1</v>
      </c>
      <c r="D31" s="5">
        <v>0.1</v>
      </c>
      <c r="F31" s="6">
        <v>1</v>
      </c>
      <c r="G31" s="4">
        <f t="shared" ref="G31:G37" si="0">C31*F31</f>
        <v>1</v>
      </c>
      <c r="I31" s="6">
        <f>F31*(1-D31)</f>
        <v>0.9</v>
      </c>
      <c r="J31" s="4">
        <f>C31</f>
        <v>1</v>
      </c>
      <c r="K31" s="4">
        <f>I31*J31</f>
        <v>0.9</v>
      </c>
      <c r="M31" s="10"/>
      <c r="N31" s="10" t="s">
        <v>19</v>
      </c>
      <c r="O31" s="10"/>
    </row>
    <row r="32" spans="2:15" ht="15" thickBot="1" x14ac:dyDescent="0.35">
      <c r="B32">
        <v>2</v>
      </c>
      <c r="C32" s="5">
        <v>1</v>
      </c>
      <c r="D32" s="5">
        <v>0.05</v>
      </c>
      <c r="F32" s="6">
        <f>F31*D31</f>
        <v>0.1</v>
      </c>
      <c r="G32" s="4">
        <f t="shared" si="0"/>
        <v>0.1</v>
      </c>
      <c r="I32" s="6">
        <f t="shared" ref="I32:I37" si="1">F32*(1-D32)</f>
        <v>9.5000000000000001E-2</v>
      </c>
      <c r="J32" s="4">
        <f t="shared" ref="J32:J37" si="2">J31+C32</f>
        <v>2</v>
      </c>
      <c r="K32" s="4">
        <f t="shared" ref="K32:K37" si="3">I32*J32</f>
        <v>0.19</v>
      </c>
      <c r="M32" s="11">
        <v>1</v>
      </c>
      <c r="N32" s="11">
        <v>1</v>
      </c>
      <c r="O32" s="12">
        <v>0.1</v>
      </c>
    </row>
    <row r="33" spans="2:15" ht="15" thickBot="1" x14ac:dyDescent="0.35">
      <c r="B33">
        <v>3</v>
      </c>
      <c r="C33" s="5">
        <v>10</v>
      </c>
      <c r="D33" s="5">
        <v>0.02</v>
      </c>
      <c r="F33" s="6">
        <f t="shared" ref="F33:F37" si="4">F32*D32</f>
        <v>5.000000000000001E-3</v>
      </c>
      <c r="G33" s="4">
        <f t="shared" si="0"/>
        <v>5.000000000000001E-2</v>
      </c>
      <c r="I33" s="6">
        <f>F33*(1-D33)</f>
        <v>4.9000000000000007E-3</v>
      </c>
      <c r="J33" s="4">
        <f t="shared" si="2"/>
        <v>12</v>
      </c>
      <c r="K33" s="4">
        <f t="shared" si="3"/>
        <v>5.8800000000000005E-2</v>
      </c>
      <c r="M33" s="11">
        <v>2</v>
      </c>
      <c r="N33" s="11">
        <v>1</v>
      </c>
      <c r="O33" s="12">
        <v>0.05</v>
      </c>
    </row>
    <row r="34" spans="2:15" ht="15" thickBot="1" x14ac:dyDescent="0.35">
      <c r="B34">
        <v>4</v>
      </c>
      <c r="C34" s="5">
        <v>100</v>
      </c>
      <c r="D34" s="5">
        <v>0.1</v>
      </c>
      <c r="F34" s="6">
        <f>F33*D33</f>
        <v>1.0000000000000002E-4</v>
      </c>
      <c r="G34" s="4">
        <f t="shared" si="0"/>
        <v>1.0000000000000002E-2</v>
      </c>
      <c r="I34" s="6">
        <f t="shared" si="1"/>
        <v>9.0000000000000019E-5</v>
      </c>
      <c r="J34" s="4">
        <f>J33+C34</f>
        <v>112</v>
      </c>
      <c r="K34" s="4">
        <f t="shared" si="3"/>
        <v>1.0080000000000002E-2</v>
      </c>
      <c r="M34" s="11">
        <v>3</v>
      </c>
      <c r="N34" s="11">
        <v>10</v>
      </c>
      <c r="O34" s="12">
        <v>0.02</v>
      </c>
    </row>
    <row r="35" spans="2:15" ht="15" thickBot="1" x14ac:dyDescent="0.35">
      <c r="B35">
        <v>5</v>
      </c>
      <c r="C35" s="5">
        <v>10000000</v>
      </c>
      <c r="D35" s="5">
        <v>0.02</v>
      </c>
      <c r="F35" s="6">
        <f t="shared" si="4"/>
        <v>1.0000000000000003E-5</v>
      </c>
      <c r="G35" s="4">
        <f t="shared" si="0"/>
        <v>100.00000000000003</v>
      </c>
      <c r="I35" s="6">
        <f t="shared" si="1"/>
        <v>9.8000000000000027E-6</v>
      </c>
      <c r="J35" s="4">
        <f t="shared" si="2"/>
        <v>10000112</v>
      </c>
      <c r="K35" s="4">
        <f t="shared" si="3"/>
        <v>98.001097600000023</v>
      </c>
      <c r="M35" s="11">
        <v>4</v>
      </c>
      <c r="N35" s="12">
        <v>100</v>
      </c>
      <c r="O35" s="12">
        <v>0.1</v>
      </c>
    </row>
    <row r="36" spans="2:15" ht="15" thickBot="1" x14ac:dyDescent="0.35">
      <c r="B36">
        <v>6</v>
      </c>
      <c r="C36" s="5">
        <v>50000000</v>
      </c>
      <c r="D36" s="5">
        <v>0.02</v>
      </c>
      <c r="F36" s="6">
        <f>F35*D35</f>
        <v>2.0000000000000004E-7</v>
      </c>
      <c r="G36" s="4">
        <f t="shared" si="0"/>
        <v>10.000000000000002</v>
      </c>
      <c r="I36" s="6">
        <f t="shared" si="1"/>
        <v>1.9600000000000003E-7</v>
      </c>
      <c r="J36" s="4">
        <f t="shared" si="2"/>
        <v>60000112</v>
      </c>
      <c r="K36" s="4">
        <f t="shared" si="3"/>
        <v>11.760021952000002</v>
      </c>
      <c r="M36" s="11">
        <v>5</v>
      </c>
      <c r="N36" s="12">
        <v>10000000</v>
      </c>
      <c r="O36" s="12">
        <v>0.02</v>
      </c>
    </row>
    <row r="37" spans="2:15" ht="15" thickBot="1" x14ac:dyDescent="0.35">
      <c r="B37">
        <v>7</v>
      </c>
      <c r="C37" s="5">
        <v>400000000</v>
      </c>
      <c r="D37" s="5">
        <v>0</v>
      </c>
      <c r="F37" s="6">
        <f t="shared" si="4"/>
        <v>4.0000000000000011E-9</v>
      </c>
      <c r="G37" s="4">
        <f t="shared" si="0"/>
        <v>1.6000000000000005</v>
      </c>
      <c r="I37" s="6">
        <f t="shared" si="1"/>
        <v>4.0000000000000011E-9</v>
      </c>
      <c r="J37" s="4">
        <f t="shared" si="2"/>
        <v>460000112</v>
      </c>
      <c r="K37" s="4">
        <f t="shared" si="3"/>
        <v>1.8400004480000005</v>
      </c>
      <c r="M37" s="11">
        <v>6</v>
      </c>
      <c r="N37" s="12">
        <v>50000000</v>
      </c>
      <c r="O37" s="12">
        <v>0.02</v>
      </c>
    </row>
    <row r="38" spans="2:15" ht="15" thickBot="1" x14ac:dyDescent="0.35">
      <c r="M38" s="11">
        <v>7</v>
      </c>
      <c r="N38" s="12">
        <v>400000000</v>
      </c>
      <c r="O38" s="11">
        <v>0</v>
      </c>
    </row>
    <row r="39" spans="2:15" x14ac:dyDescent="0.3">
      <c r="G39" s="7">
        <f>SUM(G31:G37)</f>
        <v>112.76000000000002</v>
      </c>
      <c r="K39" s="7">
        <f>SUM(K31:K37)</f>
        <v>112.76000000000002</v>
      </c>
    </row>
    <row r="40" spans="2:15" x14ac:dyDescent="0.3">
      <c r="I40" s="4">
        <f>SUM(I31:I37)</f>
        <v>1</v>
      </c>
    </row>
    <row r="48" spans="2:15" x14ac:dyDescent="0.3">
      <c r="D48" s="20" t="s">
        <v>48</v>
      </c>
      <c r="E48" s="21"/>
      <c r="J48" s="20" t="s">
        <v>42</v>
      </c>
      <c r="K48" s="20"/>
      <c r="L48" s="20"/>
      <c r="M48" s="20"/>
    </row>
    <row r="49" spans="2:15" x14ac:dyDescent="0.3">
      <c r="B49" s="13" t="s">
        <v>26</v>
      </c>
      <c r="C49" s="13" t="s">
        <v>27</v>
      </c>
      <c r="D49" s="13" t="s">
        <v>28</v>
      </c>
      <c r="E49" s="14"/>
      <c r="F49" s="14"/>
      <c r="G49" s="14"/>
      <c r="K49" s="14"/>
      <c r="L49" s="19" t="s">
        <v>41</v>
      </c>
      <c r="M49" s="19"/>
    </row>
    <row r="50" spans="2:15" x14ac:dyDescent="0.3">
      <c r="B50" s="15" t="s">
        <v>29</v>
      </c>
      <c r="C50" s="19" t="s">
        <v>30</v>
      </c>
      <c r="D50" s="19"/>
      <c r="E50" s="13" t="s">
        <v>31</v>
      </c>
      <c r="F50" s="13" t="s">
        <v>32</v>
      </c>
      <c r="G50" s="13" t="s">
        <v>33</v>
      </c>
      <c r="K50" s="15" t="s">
        <v>39</v>
      </c>
      <c r="L50" s="15" t="s">
        <v>40</v>
      </c>
      <c r="M50" s="15" t="s">
        <v>3</v>
      </c>
    </row>
    <row r="51" spans="2:15" x14ac:dyDescent="0.3">
      <c r="B51" s="16">
        <v>1</v>
      </c>
      <c r="C51" s="16">
        <v>6.2960000000000002E-2</v>
      </c>
      <c r="D51" s="16">
        <v>4.8349999999999997E-2</v>
      </c>
      <c r="E51" s="16">
        <f>C51/D51</f>
        <v>1.3021716649431232</v>
      </c>
      <c r="F51" s="16">
        <v>5</v>
      </c>
      <c r="G51" s="16">
        <f>C51*F51/($C$51*$F$51+$C$52*$F$52+$C$53*$F$53)</f>
        <v>1.1116847674467059E-3</v>
      </c>
      <c r="I51" s="15" t="s">
        <v>34</v>
      </c>
      <c r="L51">
        <v>8</v>
      </c>
      <c r="M51">
        <v>0</v>
      </c>
    </row>
    <row r="52" spans="2:15" x14ac:dyDescent="0.3">
      <c r="B52" s="16">
        <v>2</v>
      </c>
      <c r="C52" s="16">
        <v>2.7130000000000001</v>
      </c>
      <c r="D52" s="16">
        <v>2.0910000000000002</v>
      </c>
      <c r="E52" s="16">
        <f t="shared" ref="E52:E53" si="5">C52/D52</f>
        <v>1.2974653275944523</v>
      </c>
      <c r="F52" s="16">
        <v>3</v>
      </c>
      <c r="G52" s="16">
        <f t="shared" ref="G52:G53" si="6">C52*F52/($C$51*$F$51+$C$52*$F$52+$C$53*$F$53)</f>
        <v>2.8742065826711363E-2</v>
      </c>
      <c r="I52" s="15" t="s">
        <v>1</v>
      </c>
      <c r="J52">
        <v>15000</v>
      </c>
      <c r="L52">
        <f>60*1000/(J52*2)</f>
        <v>2</v>
      </c>
      <c r="M52">
        <v>0</v>
      </c>
    </row>
    <row r="53" spans="2:15" x14ac:dyDescent="0.3">
      <c r="B53" s="16">
        <v>3</v>
      </c>
      <c r="C53" s="16">
        <v>137.36000000000001</v>
      </c>
      <c r="D53" s="16">
        <v>102.16</v>
      </c>
      <c r="E53" s="16">
        <f t="shared" si="5"/>
        <v>1.3445575567736885</v>
      </c>
      <c r="F53" s="16">
        <v>2</v>
      </c>
      <c r="G53" s="16">
        <f t="shared" si="6"/>
        <v>0.97014624940584193</v>
      </c>
      <c r="I53" s="15" t="s">
        <v>35</v>
      </c>
      <c r="J53">
        <v>80</v>
      </c>
      <c r="L53">
        <f>8*1000/(80*1024)</f>
        <v>9.765625E-2</v>
      </c>
      <c r="M53">
        <v>0</v>
      </c>
    </row>
    <row r="54" spans="2:15" x14ac:dyDescent="0.3">
      <c r="I54" s="15" t="s">
        <v>36</v>
      </c>
      <c r="J54">
        <v>320</v>
      </c>
      <c r="L54">
        <v>0</v>
      </c>
      <c r="M54">
        <f>8*1000/(J54*1024)</f>
        <v>2.44140625E-2</v>
      </c>
    </row>
    <row r="55" spans="2:15" x14ac:dyDescent="0.3">
      <c r="E55" s="17">
        <f>1/((1/E51)*G51+(1/E52)*G52+(1/E53)*G53)</f>
        <v>1.3431078131095564</v>
      </c>
      <c r="I55" s="15" t="s">
        <v>37</v>
      </c>
      <c r="L55">
        <v>1</v>
      </c>
      <c r="M55">
        <v>1</v>
      </c>
    </row>
    <row r="56" spans="2:15" x14ac:dyDescent="0.3">
      <c r="I56" s="15"/>
    </row>
    <row r="57" spans="2:15" x14ac:dyDescent="0.3">
      <c r="I57" s="15" t="s">
        <v>38</v>
      </c>
      <c r="L57">
        <f>SUM(L51:L55)</f>
        <v>11.09765625</v>
      </c>
      <c r="M57">
        <f>SUM(M51:M55)</f>
        <v>1.0244140625</v>
      </c>
      <c r="O57" s="1">
        <f>0.6*L57+0.4*M57</f>
        <v>7.068359375</v>
      </c>
    </row>
    <row r="59" spans="2:15" x14ac:dyDescent="0.3">
      <c r="K59" s="18" t="s">
        <v>43</v>
      </c>
      <c r="L59" s="18" t="s">
        <v>44</v>
      </c>
      <c r="M59" s="18" t="s">
        <v>45</v>
      </c>
    </row>
    <row r="60" spans="2:15" x14ac:dyDescent="0.3">
      <c r="K60">
        <v>6</v>
      </c>
      <c r="L60">
        <f>K60+2*O57</f>
        <v>20.13671875</v>
      </c>
      <c r="M60" s="1">
        <f>1000/L60</f>
        <v>49.660523763336563</v>
      </c>
    </row>
    <row r="62" spans="2:15" x14ac:dyDescent="0.3">
      <c r="K62" s="18" t="s">
        <v>46</v>
      </c>
      <c r="L62" s="18" t="s">
        <v>47</v>
      </c>
    </row>
    <row r="63" spans="2:15" x14ac:dyDescent="0.3">
      <c r="K63" s="1">
        <f>K60/L60</f>
        <v>0.29796314258001938</v>
      </c>
      <c r="L63" s="1">
        <f>2*O57/L60</f>
        <v>0.70203685741998056</v>
      </c>
    </row>
  </sheetData>
  <mergeCells count="4">
    <mergeCell ref="C50:D50"/>
    <mergeCell ref="L49:M49"/>
    <mergeCell ref="J48:M48"/>
    <mergeCell ref="D48:E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2016-03-16T09:36:48Z</dcterms:modified>
</cp:coreProperties>
</file>